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lskizwiazekpilkinoznej-my.sharepoint.com/personal/agnieszka_syczewska_hq_pzpn_pl/Documents/Dokumenty/DRK/"/>
    </mc:Choice>
  </mc:AlternateContent>
  <xr:revisionPtr revIDLastSave="0" documentId="8_{C88CEFCD-E9B1-41EB-BBDE-8215F48DFD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alkulator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5" l="1"/>
  <c r="R44" i="15" s="1"/>
  <c r="V44" i="15"/>
  <c r="P44" i="15"/>
  <c r="P43" i="15"/>
  <c r="U43" i="15" s="1"/>
  <c r="P42" i="15"/>
  <c r="U42" i="15" s="1"/>
  <c r="P40" i="15"/>
  <c r="S40" i="15" s="1"/>
  <c r="P39" i="15"/>
  <c r="U39" i="15" s="1"/>
  <c r="P38" i="15"/>
  <c r="R37" i="15" s="1"/>
  <c r="P37" i="15"/>
  <c r="U37" i="15" s="1"/>
  <c r="P36" i="15"/>
  <c r="R35" i="15" s="1"/>
  <c r="P35" i="15"/>
  <c r="U35" i="15" s="1"/>
  <c r="P34" i="15"/>
  <c r="S34" i="15" s="1"/>
  <c r="P33" i="15"/>
  <c r="U33" i="15" s="1"/>
  <c r="P32" i="15"/>
  <c r="U32" i="15" s="1"/>
  <c r="P31" i="15"/>
  <c r="U31" i="15" s="1"/>
  <c r="Q44" i="15" l="1"/>
  <c r="W44" i="15" s="1"/>
  <c r="X44" i="15" s="1"/>
  <c r="Y44" i="15" s="1"/>
  <c r="U41" i="15"/>
  <c r="U34" i="15"/>
  <c r="U40" i="15"/>
  <c r="Z43" i="15"/>
  <c r="AA43" i="15" s="1"/>
  <c r="S36" i="15"/>
  <c r="R39" i="15"/>
  <c r="U36" i="15"/>
  <c r="R33" i="15"/>
  <c r="Z42" i="15"/>
  <c r="AA42" i="15" s="1"/>
  <c r="R31" i="15"/>
  <c r="S32" i="15"/>
  <c r="U38" i="15"/>
  <c r="Q40" i="15"/>
  <c r="R43" i="15"/>
  <c r="S38" i="15"/>
  <c r="R42" i="15"/>
  <c r="S43" i="15"/>
  <c r="U44" i="15"/>
  <c r="R40" i="15"/>
  <c r="T40" i="15" s="1"/>
  <c r="S42" i="15"/>
  <c r="R32" i="15"/>
  <c r="R36" i="15"/>
  <c r="S31" i="15"/>
  <c r="Q32" i="15"/>
  <c r="S33" i="15"/>
  <c r="Q34" i="15"/>
  <c r="S35" i="15"/>
  <c r="T35" i="15" s="1"/>
  <c r="Q36" i="15"/>
  <c r="S37" i="15"/>
  <c r="T37" i="15" s="1"/>
  <c r="Q38" i="15"/>
  <c r="S39" i="15"/>
  <c r="R34" i="15"/>
  <c r="T34" i="15" s="1"/>
  <c r="V34" i="15" s="1"/>
  <c r="R38" i="15"/>
  <c r="Q31" i="15"/>
  <c r="Q33" i="15"/>
  <c r="Q35" i="15"/>
  <c r="Q37" i="15"/>
  <c r="Q39" i="15"/>
  <c r="Z44" i="15"/>
  <c r="AA44" i="15" s="1"/>
  <c r="Q42" i="15"/>
  <c r="Q43" i="15"/>
  <c r="T42" i="15" l="1"/>
  <c r="V42" i="15" s="1"/>
  <c r="W42" i="15" s="1"/>
  <c r="X42" i="15" s="1"/>
  <c r="Y42" i="15" s="1"/>
  <c r="M7" i="15"/>
  <c r="V40" i="15"/>
  <c r="W40" i="15" s="1"/>
  <c r="X40" i="15" s="1"/>
  <c r="Y40" i="15" s="1"/>
  <c r="W34" i="15"/>
  <c r="X34" i="15" s="1"/>
  <c r="Y34" i="15" s="1"/>
  <c r="V35" i="15"/>
  <c r="W35" i="15" s="1"/>
  <c r="X35" i="15" s="1"/>
  <c r="Y35" i="15" s="1"/>
  <c r="T36" i="15"/>
  <c r="V36" i="15" s="1"/>
  <c r="W36" i="15" s="1"/>
  <c r="X36" i="15" s="1"/>
  <c r="Y36" i="15" s="1"/>
  <c r="T38" i="15"/>
  <c r="V38" i="15" s="1"/>
  <c r="W38" i="15" s="1"/>
  <c r="X38" i="15" s="1"/>
  <c r="Y38" i="15" s="1"/>
  <c r="V37" i="15"/>
  <c r="W37" i="15" s="1"/>
  <c r="X37" i="15" s="1"/>
  <c r="Y37" i="15" s="1"/>
  <c r="T33" i="15"/>
  <c r="V33" i="15" s="1"/>
  <c r="W33" i="15" s="1"/>
  <c r="X33" i="15" s="1"/>
  <c r="Y33" i="15" s="1"/>
  <c r="T32" i="15"/>
  <c r="V32" i="15" s="1"/>
  <c r="W32" i="15" s="1"/>
  <c r="X32" i="15" s="1"/>
  <c r="Y32" i="15" s="1"/>
  <c r="T43" i="15"/>
  <c r="V43" i="15" s="1"/>
  <c r="W43" i="15" s="1"/>
  <c r="X43" i="15" s="1"/>
  <c r="Y43" i="15" s="1"/>
  <c r="T39" i="15"/>
  <c r="V39" i="15" s="1"/>
  <c r="W39" i="15" s="1"/>
  <c r="X39" i="15" s="1"/>
  <c r="Y39" i="15" s="1"/>
  <c r="T31" i="15"/>
  <c r="V31" i="15" s="1"/>
  <c r="W31" i="15" s="1"/>
  <c r="X31" i="15" s="1"/>
  <c r="Y31" i="15" s="1"/>
  <c r="X45" i="15" l="1"/>
  <c r="Y45" i="15" l="1"/>
  <c r="M5" i="15" s="1"/>
  <c r="M9" i="15" s="1"/>
  <c r="Y47" i="15"/>
  <c r="Z45" i="15" l="1"/>
</calcChain>
</file>

<file path=xl/sharedStrings.xml><?xml version="1.0" encoding="utf-8"?>
<sst xmlns="http://schemas.openxmlformats.org/spreadsheetml/2006/main" count="88" uniqueCount="51">
  <si>
    <t>I</t>
  </si>
  <si>
    <t>II</t>
  </si>
  <si>
    <t>III</t>
  </si>
  <si>
    <t>IV</t>
  </si>
  <si>
    <t>ESA</t>
  </si>
  <si>
    <t>I, II liga</t>
  </si>
  <si>
    <t>Kategoria</t>
  </si>
  <si>
    <t>Liga</t>
  </si>
  <si>
    <t>V</t>
  </si>
  <si>
    <t>Mnożnik</t>
  </si>
  <si>
    <t>Stopa amortyzacji</t>
  </si>
  <si>
    <t>Wiek od</t>
  </si>
  <si>
    <t>Wiek do</t>
  </si>
  <si>
    <t>-</t>
  </si>
  <si>
    <t>Ekwiwalent za wyszkolenie</t>
  </si>
  <si>
    <t xml:space="preserve">   </t>
  </si>
  <si>
    <t>KATEGORIA WIEKOWA</t>
  </si>
  <si>
    <t>Rok urodzenia</t>
  </si>
  <si>
    <t>A</t>
  </si>
  <si>
    <t xml:space="preserve">LICZBA DNI W DANYM ROKU </t>
  </si>
  <si>
    <t>KOLUMNY POMOCNICZE - BEZ INTERPRETACJI</t>
  </si>
  <si>
    <t>LICZBA DNI DO MOMENTU AKTYWOWANIA KATEGORII AMORTYZACJI</t>
  </si>
  <si>
    <t>ROZPOCZĘCIE SZKOLENIA</t>
  </si>
  <si>
    <t>LICZBA DNI SZKOLENIA W DANYM WIEKU (ROCZNIKOWO)</t>
  </si>
  <si>
    <t>WIEK PIŁKARZA (ROCZNIKOWO)</t>
  </si>
  <si>
    <t>CZĘŚĆ ROKU ODPOWIADAJĄCA OKRESOWI SZKOLENIA</t>
  </si>
  <si>
    <t>PODSTAWA EKWIWALENTU ZA DANY ROK</t>
  </si>
  <si>
    <t>WARTOŚĆ EKWIWALENTU ZA DANY ROK (PODSTWA x MNOŻNIK)</t>
  </si>
  <si>
    <t xml:space="preserve">Rozumiana jako ostatni dzień, w którym zawodnik był zarejestrowany w poprzednim klubie (przed zmianą przynależności klubowej na zasadzie wolnego transferu) </t>
  </si>
  <si>
    <t xml:space="preserve">Rozumiana jako dzień, w którym zawodnik został zarejestrowany w poprzednim klubie (przed zmianą przynależności klubowej na zasadzie wolnego transferu) </t>
  </si>
  <si>
    <t>STOPA AMORTYZACJI</t>
  </si>
  <si>
    <t xml:space="preserve"> WYMIAR EKWIWALENTU</t>
  </si>
  <si>
    <t>Data rozpoczęcia szkolenia</t>
  </si>
  <si>
    <t>Data zakończenia szkolenia</t>
  </si>
  <si>
    <t>Data rejestracji w nowym klubie</t>
  </si>
  <si>
    <t xml:space="preserve">Rozumiana jako pierwszy dzień, w którym zawodnik był zarejestrowany w nowym klubie (po zmianie przynależności klubowej na zasadzie wolnego transferu) </t>
  </si>
  <si>
    <r>
      <t xml:space="preserve">Pola oznaczone kolorem </t>
    </r>
    <r>
      <rPr>
        <i/>
        <sz val="11"/>
        <color theme="9"/>
        <rFont val="Calibri"/>
        <family val="2"/>
        <charset val="238"/>
        <scheme val="minor"/>
      </rPr>
      <t>pomarańczowym</t>
    </r>
    <r>
      <rPr>
        <i/>
        <sz val="11"/>
        <color theme="1"/>
        <rFont val="Calibri"/>
        <family val="2"/>
        <charset val="238"/>
        <scheme val="minor"/>
      </rPr>
      <t xml:space="preserve"> wypełnia użytkownik.</t>
    </r>
  </si>
  <si>
    <t>Wsp. bazowy</t>
  </si>
  <si>
    <t>Parametry modelu</t>
  </si>
  <si>
    <t>Dane zawodnika</t>
  </si>
  <si>
    <t>Objaśnienia</t>
  </si>
  <si>
    <t>TABELA POMOCNICZA</t>
  </si>
  <si>
    <t>WYMIAR NALEŻNEGO EKWIWALENTU PO UWZGLĘDNIENIU AMORTYZACJI</t>
  </si>
  <si>
    <t>Kat. klubu pozyskującego</t>
  </si>
  <si>
    <t>Kat. klubu odstępującego</t>
  </si>
  <si>
    <r>
      <t xml:space="preserve">III Liga, Ekstraliga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</si>
  <si>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 IV liga, kl. Okręgowa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</si>
  <si>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Klasa A, B, C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</si>
  <si>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3) A, B, C klasa, pozostałe klasy rozgrywkowe kobiet, pozostałe klasy rozgrywkowe futsalu, kluby uczestniczące wyłącznie w rozgrywkach juniorek (dziewcząt) dowolnej kategorii wiekowej.</t>
  </si>
  <si>
    <t>1) III liga, Ekstraliga kobiet, kluby uczestniczące wyłącznie w rozgrywkach juniorów (chłopców) dowolnej kategorii wiekowej.</t>
  </si>
  <si>
    <t>2) IV liga, klasa okręgowa, I i II liga kobiet, Ekstraklasa i I liga futsalu.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</si>
</sst>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  <font>
      <u val="double"/>
      <sz val="11"/>
      <color rgb="FF0061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 val="double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0" borderId="6" applyNumberFormat="0" applyFill="0" applyAlignment="0" applyProtection="0"/>
    <xf numFmtId="0" fontId="4" fillId="8" borderId="8" applyNumberFormat="0" applyAlignment="0" applyProtection="0"/>
    <xf numFmtId="0" fontId="5" fillId="9" borderId="9" applyNumberFormat="0" applyAlignment="0" applyProtection="0"/>
  </cellStyleXfs>
  <cellXfs count="74">
    <xf numFmtId="0" fontId="0" fillId="0" borderId="0" xfId="0"/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2" fontId="1" fillId="6" borderId="0" xfId="2" applyNumberFormat="1" applyFill="1" applyBorder="1" applyAlignment="1" applyProtection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/>
    <xf numFmtId="0" fontId="6" fillId="6" borderId="2" xfId="0" applyFont="1" applyFill="1" applyBorder="1"/>
    <xf numFmtId="0" fontId="4" fillId="8" borderId="8" xfId="3" applyNumberFormat="1" applyProtection="1">
      <protection locked="0"/>
    </xf>
    <xf numFmtId="14" fontId="4" fillId="8" borderId="8" xfId="3" applyNumberFormat="1" applyProtection="1">
      <protection locked="0"/>
    </xf>
    <xf numFmtId="0" fontId="4" fillId="8" borderId="8" xfId="3" applyAlignment="1" applyProtection="1">
      <alignment horizontal="right"/>
      <protection locked="0"/>
    </xf>
    <xf numFmtId="0" fontId="0" fillId="6" borderId="10" xfId="0" applyFill="1" applyBorder="1"/>
    <xf numFmtId="0" fontId="0" fillId="0" borderId="10" xfId="0" applyBorder="1"/>
    <xf numFmtId="0" fontId="2" fillId="0" borderId="0" xfId="0" applyFont="1" applyAlignment="1">
      <alignment horizontal="center" vertical="center"/>
    </xf>
    <xf numFmtId="14" fontId="0" fillId="0" borderId="10" xfId="0" applyNumberFormat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7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11" xfId="3" applyNumberFormat="1" applyFill="1" applyBorder="1" applyAlignment="1" applyProtection="1">
      <alignment horizontal="center" vertical="center"/>
    </xf>
    <xf numFmtId="0" fontId="4" fillId="0" borderId="8" xfId="3" applyNumberFormat="1" applyFill="1" applyAlignment="1" applyProtection="1">
      <alignment horizontal="center" vertical="center"/>
    </xf>
    <xf numFmtId="2" fontId="4" fillId="0" borderId="8" xfId="3" applyNumberFormat="1" applyFill="1" applyAlignment="1" applyProtection="1">
      <alignment horizontal="center" vertical="center"/>
    </xf>
    <xf numFmtId="0" fontId="4" fillId="0" borderId="12" xfId="3" applyNumberFormat="1" applyFill="1" applyBorder="1" applyAlignment="1" applyProtection="1">
      <alignment horizontal="center" vertical="center"/>
    </xf>
    <xf numFmtId="0" fontId="4" fillId="0" borderId="13" xfId="3" applyNumberFormat="1" applyFill="1" applyBorder="1" applyAlignment="1" applyProtection="1">
      <alignment horizontal="center" vertical="center"/>
    </xf>
    <xf numFmtId="0" fontId="4" fillId="0" borderId="14" xfId="3" applyNumberForma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5" fillId="9" borderId="9" xfId="4" applyAlignment="1" applyProtection="1">
      <alignment horizontal="center" vertical="center" wrapText="1"/>
    </xf>
    <xf numFmtId="4" fontId="5" fillId="9" borderId="9" xfId="4" applyNumberFormat="1" applyAlignment="1" applyProtection="1">
      <alignment horizontal="center" vertical="center" wrapText="1"/>
    </xf>
    <xf numFmtId="0" fontId="1" fillId="0" borderId="7" xfId="0" applyFont="1" applyBorder="1" applyAlignment="1">
      <alignment horizontal="center"/>
    </xf>
    <xf numFmtId="14" fontId="1" fillId="6" borderId="1" xfId="0" applyNumberFormat="1" applyFont="1" applyFill="1" applyBorder="1" applyAlignment="1">
      <alignment horizontal="center" vertical="center" wrapText="1"/>
    </xf>
    <xf numFmtId="4" fontId="9" fillId="2" borderId="9" xfId="1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</cellXfs>
  <cellStyles count="5">
    <cellStyle name="Dane wejściowe" xfId="3" builtinId="20"/>
    <cellStyle name="Dane wyjściowe" xfId="4" builtinId="21"/>
    <cellStyle name="Dobry" xfId="1" builtinId="26"/>
    <cellStyle name="Normalny" xfId="0" builtinId="0"/>
    <cellStyle name="Suma" xfId="2" builtinId="25"/>
  </cellStyles>
  <dxfs count="0"/>
  <tableStyles count="0" defaultTableStyle="TableStyleMedium2" defaultPivotStyle="PivotStyleLight16"/>
  <colors>
    <mruColors>
      <color rgb="FFEEC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383694</xdr:colOff>
      <xdr:row>0</xdr:row>
      <xdr:rowOff>791272</xdr:rowOff>
    </xdr:to>
    <xdr:pic>
      <xdr:nvPicPr>
        <xdr:cNvPr id="2" name="irc_mi" descr="Znalezione obrazy dla zapytania PZPN LOGO 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93294" cy="74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showGridLines="0" tabSelected="1" zoomScale="85" zoomScaleNormal="85" workbookViewId="0">
      <pane ySplit="1" topLeftCell="A73" activePane="bottomLeft" state="frozen"/>
      <selection activeCell="J18" sqref="J18"/>
      <selection pane="bottomLeft" activeCell="I9" sqref="I9"/>
    </sheetView>
  </sheetViews>
  <sheetFormatPr defaultColWidth="0" defaultRowHeight="14.5" zeroHeight="1" x14ac:dyDescent="0.35"/>
  <cols>
    <col min="1" max="1" width="9.1796875" customWidth="1"/>
    <col min="2" max="2" width="9.81640625" style="3" bestFit="1" customWidth="1"/>
    <col min="3" max="3" width="10.453125" style="3" customWidth="1"/>
    <col min="4" max="4" width="21.81640625" style="3" customWidth="1"/>
    <col min="5" max="5" width="18.1796875" customWidth="1"/>
    <col min="6" max="7" width="3.7265625" customWidth="1"/>
    <col min="8" max="8" width="30.7265625" customWidth="1"/>
    <col min="9" max="9" width="25.7265625" bestFit="1" customWidth="1"/>
    <col min="10" max="11" width="3.7265625" customWidth="1"/>
    <col min="12" max="12" width="33.1796875" customWidth="1"/>
    <col min="13" max="13" width="13.26953125" customWidth="1"/>
    <col min="14" max="14" width="21.54296875" bestFit="1" customWidth="1"/>
    <col min="15" max="15" width="24.1796875" bestFit="1" customWidth="1"/>
    <col min="16" max="16" width="21.7265625" customWidth="1"/>
    <col min="17" max="17" width="19.26953125" style="4" customWidth="1"/>
    <col min="18" max="18" width="29.1796875" style="4" hidden="1" customWidth="1"/>
    <col min="19" max="19" width="26.1796875" style="4" hidden="1" customWidth="1"/>
    <col min="20" max="20" width="23" hidden="1" customWidth="1"/>
    <col min="21" max="21" width="0" hidden="1" customWidth="1"/>
    <col min="22" max="22" width="29.81640625" bestFit="1" customWidth="1"/>
    <col min="23" max="23" width="29" bestFit="1" customWidth="1"/>
    <col min="24" max="24" width="21.7265625" customWidth="1"/>
    <col min="25" max="25" width="15" customWidth="1"/>
    <col min="26" max="27" width="0" hidden="1" customWidth="1"/>
    <col min="28" max="28" width="9.1796875" customWidth="1"/>
    <col min="29" max="16384" width="9.1796875" hidden="1"/>
  </cols>
  <sheetData>
    <row r="1" spans="1:19" ht="63.75" customHeight="1" x14ac:dyDescent="0.35">
      <c r="A1" s="61" t="s">
        <v>14</v>
      </c>
      <c r="B1" s="61"/>
      <c r="C1" s="61"/>
      <c r="D1" s="61"/>
      <c r="E1" s="61"/>
      <c r="F1" s="61"/>
      <c r="G1" s="61"/>
      <c r="H1" s="61"/>
      <c r="I1" s="61"/>
      <c r="J1" s="61"/>
      <c r="K1" s="42"/>
      <c r="L1" s="1"/>
      <c r="M1" s="1"/>
      <c r="N1" s="2"/>
      <c r="O1" s="2"/>
      <c r="P1" s="2"/>
      <c r="Q1" s="2"/>
      <c r="R1" s="2"/>
      <c r="S1" s="2"/>
    </row>
    <row r="2" spans="1:19" x14ac:dyDescent="0.35">
      <c r="A2" s="30"/>
      <c r="B2" s="31"/>
      <c r="C2" s="31"/>
      <c r="D2" s="31"/>
      <c r="E2" s="30"/>
      <c r="F2" s="30"/>
      <c r="G2" s="30"/>
      <c r="Q2"/>
      <c r="R2"/>
      <c r="S2"/>
    </row>
    <row r="3" spans="1:19" ht="18.5" x14ac:dyDescent="0.35">
      <c r="A3" s="46"/>
      <c r="B3" s="63" t="s">
        <v>38</v>
      </c>
      <c r="C3" s="64"/>
      <c r="D3" s="64"/>
      <c r="E3" s="64"/>
      <c r="F3" s="30"/>
      <c r="G3" s="40"/>
      <c r="H3" s="62" t="s">
        <v>39</v>
      </c>
      <c r="I3" s="62"/>
      <c r="K3" s="41"/>
      <c r="L3" s="62" t="s">
        <v>14</v>
      </c>
      <c r="M3" s="62"/>
      <c r="Q3"/>
      <c r="R3"/>
      <c r="S3"/>
    </row>
    <row r="4" spans="1:19" x14ac:dyDescent="0.35">
      <c r="A4" s="32"/>
      <c r="B4" s="32"/>
      <c r="C4" s="32"/>
      <c r="D4" s="32"/>
      <c r="E4" s="32"/>
      <c r="F4" s="30"/>
      <c r="G4" s="40"/>
      <c r="K4" s="41"/>
      <c r="Q4"/>
      <c r="R4"/>
      <c r="S4"/>
    </row>
    <row r="5" spans="1:19" x14ac:dyDescent="0.35">
      <c r="A5" s="30"/>
      <c r="B5" s="30"/>
      <c r="C5" s="44" t="s">
        <v>6</v>
      </c>
      <c r="D5" s="44" t="s">
        <v>7</v>
      </c>
      <c r="E5" s="44" t="s">
        <v>9</v>
      </c>
      <c r="F5" s="30"/>
      <c r="G5" s="40"/>
      <c r="H5" s="35" t="s">
        <v>17</v>
      </c>
      <c r="I5" s="37">
        <v>2000</v>
      </c>
      <c r="K5" s="41"/>
      <c r="L5" s="65" t="s">
        <v>31</v>
      </c>
      <c r="M5" s="66">
        <f>Y45</f>
        <v>0</v>
      </c>
      <c r="Q5"/>
      <c r="R5"/>
      <c r="S5"/>
    </row>
    <row r="6" spans="1:19" x14ac:dyDescent="0.35">
      <c r="A6" s="30"/>
      <c r="B6" s="30"/>
      <c r="C6" s="33" t="s">
        <v>0</v>
      </c>
      <c r="D6" s="33" t="s">
        <v>4</v>
      </c>
      <c r="E6" s="55">
        <v>6</v>
      </c>
      <c r="F6" s="30"/>
      <c r="G6" s="40"/>
      <c r="H6" s="36" t="s">
        <v>32</v>
      </c>
      <c r="I6" s="38">
        <v>40787</v>
      </c>
      <c r="K6" s="41"/>
      <c r="L6" s="65"/>
      <c r="M6" s="66"/>
      <c r="Q6"/>
      <c r="R6"/>
      <c r="S6"/>
    </row>
    <row r="7" spans="1:19" x14ac:dyDescent="0.35">
      <c r="A7" s="30"/>
      <c r="B7" s="30"/>
      <c r="C7" s="34" t="s">
        <v>1</v>
      </c>
      <c r="D7" s="34" t="s">
        <v>5</v>
      </c>
      <c r="E7" s="56">
        <v>3</v>
      </c>
      <c r="F7" s="30"/>
      <c r="G7" s="40"/>
      <c r="H7" s="35" t="s">
        <v>33</v>
      </c>
      <c r="I7" s="38">
        <v>45107</v>
      </c>
      <c r="K7" s="41"/>
      <c r="L7" s="66" t="s">
        <v>30</v>
      </c>
      <c r="M7" s="66">
        <f>IF(AND(AA42,AA43,AA44),E20,IF(AND(AA42,AA43),E19,IF(AA42,E18,0)))</f>
        <v>0.5</v>
      </c>
      <c r="Q7"/>
      <c r="R7"/>
      <c r="S7"/>
    </row>
    <row r="8" spans="1:19" ht="16.5" x14ac:dyDescent="0.35">
      <c r="A8" s="30"/>
      <c r="B8" s="30"/>
      <c r="C8" s="34" t="s">
        <v>2</v>
      </c>
      <c r="D8" s="34" t="s">
        <v>45</v>
      </c>
      <c r="E8" s="56">
        <v>1</v>
      </c>
      <c r="F8" s="30"/>
      <c r="G8" s="40"/>
      <c r="H8" s="35" t="s">
        <v>34</v>
      </c>
      <c r="I8" s="38">
        <v>45108</v>
      </c>
      <c r="K8" s="41"/>
      <c r="L8" s="66"/>
      <c r="M8" s="66"/>
      <c r="Q8"/>
      <c r="R8"/>
      <c r="S8"/>
    </row>
    <row r="9" spans="1:19" ht="16.5" x14ac:dyDescent="0.35">
      <c r="A9" s="30"/>
      <c r="B9" s="30"/>
      <c r="C9" s="34" t="s">
        <v>3</v>
      </c>
      <c r="D9" s="34" t="s">
        <v>46</v>
      </c>
      <c r="E9" s="57">
        <v>0.5</v>
      </c>
      <c r="F9" s="30"/>
      <c r="G9" s="40"/>
      <c r="H9" s="35" t="s">
        <v>43</v>
      </c>
      <c r="I9" s="39" t="s">
        <v>8</v>
      </c>
      <c r="J9" s="5"/>
      <c r="K9" s="43"/>
      <c r="L9" s="66" t="s">
        <v>42</v>
      </c>
      <c r="M9" s="69">
        <f>M5*(1-M7)</f>
        <v>0</v>
      </c>
      <c r="Q9"/>
      <c r="R9"/>
      <c r="S9"/>
    </row>
    <row r="10" spans="1:19" ht="16.5" x14ac:dyDescent="0.35">
      <c r="A10" s="30"/>
      <c r="B10" s="30"/>
      <c r="C10" s="34" t="s">
        <v>8</v>
      </c>
      <c r="D10" s="34" t="s">
        <v>47</v>
      </c>
      <c r="E10" s="56">
        <v>0</v>
      </c>
      <c r="F10" s="30"/>
      <c r="G10" s="40"/>
      <c r="H10" s="35" t="s">
        <v>44</v>
      </c>
      <c r="I10" s="39" t="s">
        <v>8</v>
      </c>
      <c r="K10" s="41"/>
      <c r="L10" s="66"/>
      <c r="M10" s="69"/>
      <c r="Q10"/>
      <c r="R10"/>
      <c r="S10"/>
    </row>
    <row r="11" spans="1:19" x14ac:dyDescent="0.35">
      <c r="A11" s="30"/>
      <c r="B11" s="31"/>
      <c r="C11" s="31"/>
      <c r="D11" s="31"/>
      <c r="E11" s="30"/>
      <c r="F11" s="30"/>
      <c r="G11" s="40"/>
      <c r="K11" s="41"/>
      <c r="L11" s="66"/>
      <c r="M11" s="69"/>
      <c r="Q11"/>
      <c r="R11"/>
      <c r="S11"/>
    </row>
    <row r="12" spans="1:19" x14ac:dyDescent="0.35">
      <c r="A12" s="30"/>
      <c r="B12" s="44" t="s">
        <v>6</v>
      </c>
      <c r="C12" s="44" t="s">
        <v>11</v>
      </c>
      <c r="D12" s="44" t="s">
        <v>12</v>
      </c>
      <c r="E12" s="45" t="s">
        <v>37</v>
      </c>
      <c r="F12" s="30"/>
      <c r="G12" s="40"/>
      <c r="K12" s="41"/>
      <c r="Q12"/>
      <c r="R12"/>
      <c r="S12"/>
    </row>
    <row r="13" spans="1:19" x14ac:dyDescent="0.35">
      <c r="A13" s="30"/>
      <c r="B13" s="33" t="s">
        <v>0</v>
      </c>
      <c r="C13" s="33">
        <v>12</v>
      </c>
      <c r="D13" s="33">
        <v>14</v>
      </c>
      <c r="E13" s="55">
        <v>500</v>
      </c>
      <c r="F13" s="30"/>
      <c r="G13" s="40"/>
      <c r="K13" s="41"/>
      <c r="Q13"/>
      <c r="R13"/>
      <c r="S13"/>
    </row>
    <row r="14" spans="1:19" x14ac:dyDescent="0.35">
      <c r="A14" s="30"/>
      <c r="B14" s="34" t="s">
        <v>1</v>
      </c>
      <c r="C14" s="34">
        <v>15</v>
      </c>
      <c r="D14" s="34">
        <v>18</v>
      </c>
      <c r="E14" s="56">
        <v>2000</v>
      </c>
      <c r="F14" s="30"/>
      <c r="G14" s="40"/>
      <c r="K14" s="41"/>
      <c r="Q14"/>
      <c r="R14"/>
      <c r="S14"/>
    </row>
    <row r="15" spans="1:19" x14ac:dyDescent="0.35">
      <c r="A15" s="30"/>
      <c r="B15" s="34" t="s">
        <v>2</v>
      </c>
      <c r="C15" s="34">
        <v>19</v>
      </c>
      <c r="D15" s="34">
        <v>21</v>
      </c>
      <c r="E15" s="56">
        <v>3000</v>
      </c>
      <c r="F15" s="30"/>
      <c r="G15" s="40"/>
      <c r="K15" s="41"/>
      <c r="Q15"/>
      <c r="R15"/>
      <c r="S15"/>
    </row>
    <row r="16" spans="1:19" x14ac:dyDescent="0.35">
      <c r="A16" s="30"/>
      <c r="B16" s="30"/>
      <c r="C16" s="30"/>
      <c r="D16" s="30"/>
      <c r="E16" s="30"/>
      <c r="F16" s="30"/>
      <c r="G16" s="40"/>
      <c r="K16" s="41"/>
      <c r="Q16"/>
      <c r="R16"/>
      <c r="S16"/>
    </row>
    <row r="17" spans="1:27" x14ac:dyDescent="0.35">
      <c r="A17" s="30"/>
      <c r="B17" s="44" t="s">
        <v>6</v>
      </c>
      <c r="C17" s="44" t="s">
        <v>11</v>
      </c>
      <c r="D17" s="44" t="s">
        <v>12</v>
      </c>
      <c r="E17" s="45" t="s">
        <v>10</v>
      </c>
      <c r="F17" s="30"/>
      <c r="G17" s="40"/>
      <c r="K17" s="41"/>
      <c r="Q17"/>
      <c r="R17"/>
      <c r="S17"/>
    </row>
    <row r="18" spans="1:27" x14ac:dyDescent="0.35">
      <c r="A18" s="30"/>
      <c r="B18" s="34" t="s">
        <v>0</v>
      </c>
      <c r="C18" s="34">
        <v>22</v>
      </c>
      <c r="D18" s="34">
        <v>22</v>
      </c>
      <c r="E18" s="58">
        <v>0.25</v>
      </c>
      <c r="F18" s="30"/>
      <c r="G18" s="40"/>
      <c r="K18" s="41"/>
      <c r="Q18"/>
      <c r="R18"/>
      <c r="S18"/>
    </row>
    <row r="19" spans="1:27" x14ac:dyDescent="0.35">
      <c r="A19" s="30"/>
      <c r="B19" s="34" t="s">
        <v>1</v>
      </c>
      <c r="C19" s="34">
        <v>23</v>
      </c>
      <c r="D19" s="34">
        <v>23</v>
      </c>
      <c r="E19" s="59">
        <v>0.5</v>
      </c>
      <c r="F19" s="30"/>
      <c r="G19" s="40"/>
      <c r="K19" s="41"/>
      <c r="Q19"/>
      <c r="R19"/>
      <c r="S19"/>
    </row>
    <row r="20" spans="1:27" x14ac:dyDescent="0.35">
      <c r="A20" s="30"/>
      <c r="B20" s="34" t="s">
        <v>2</v>
      </c>
      <c r="C20" s="33">
        <v>24</v>
      </c>
      <c r="D20" s="33">
        <v>24</v>
      </c>
      <c r="E20" s="60">
        <v>1</v>
      </c>
      <c r="F20" s="30"/>
      <c r="G20" s="40"/>
      <c r="J20" t="s">
        <v>15</v>
      </c>
      <c r="K20" s="41"/>
      <c r="Q20"/>
      <c r="R20"/>
      <c r="S20"/>
    </row>
    <row r="21" spans="1:27" x14ac:dyDescent="0.35">
      <c r="A21" s="30"/>
      <c r="B21" s="30"/>
      <c r="C21" s="30"/>
      <c r="D21" s="30"/>
      <c r="E21" s="30"/>
      <c r="F21" s="30"/>
      <c r="G21" s="30"/>
      <c r="Q21"/>
      <c r="R21"/>
      <c r="S21"/>
    </row>
    <row r="22" spans="1:27" x14ac:dyDescent="0.35">
      <c r="B22" s="70" t="s">
        <v>36</v>
      </c>
      <c r="C22" s="70"/>
      <c r="D22" s="70"/>
      <c r="E22" s="70"/>
      <c r="F22" s="47"/>
      <c r="G22" s="47"/>
      <c r="H22" s="47"/>
    </row>
    <row r="23" spans="1:27" x14ac:dyDescent="0.35"/>
    <row r="24" spans="1:27" ht="30" customHeight="1" x14ac:dyDescent="0.35">
      <c r="B24" s="72" t="s">
        <v>49</v>
      </c>
      <c r="C24" s="72"/>
      <c r="D24" s="72"/>
      <c r="E24" s="72"/>
    </row>
    <row r="25" spans="1:27" ht="45" customHeight="1" x14ac:dyDescent="0.35">
      <c r="B25" s="72" t="s">
        <v>50</v>
      </c>
      <c r="C25" s="72"/>
      <c r="D25" s="72"/>
      <c r="E25" s="72"/>
    </row>
    <row r="26" spans="1:27" ht="59.25" customHeight="1" x14ac:dyDescent="0.35">
      <c r="B26" s="72" t="s">
        <v>48</v>
      </c>
      <c r="C26" s="72"/>
      <c r="D26" s="72"/>
      <c r="E26" s="72"/>
    </row>
    <row r="27" spans="1:27" x14ac:dyDescent="0.35"/>
    <row r="28" spans="1:27" ht="18.5" x14ac:dyDescent="0.45">
      <c r="B28" s="71" t="s">
        <v>40</v>
      </c>
      <c r="C28" s="71"/>
      <c r="D28" s="71"/>
      <c r="E28" s="71"/>
      <c r="F28" s="71"/>
      <c r="G28" s="71"/>
      <c r="H28" s="71"/>
      <c r="N28" s="67" t="s">
        <v>41</v>
      </c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7" ht="15" customHeight="1" thickBot="1" x14ac:dyDescent="0.4">
      <c r="E29" s="48"/>
      <c r="F29" s="48"/>
      <c r="Q29" s="6"/>
      <c r="R29"/>
      <c r="S29"/>
    </row>
    <row r="30" spans="1:27" ht="30" customHeight="1" x14ac:dyDescent="0.35">
      <c r="B30" s="73" t="s">
        <v>32</v>
      </c>
      <c r="C30" s="73"/>
      <c r="D30" s="72" t="s">
        <v>29</v>
      </c>
      <c r="E30" s="72"/>
      <c r="F30" s="72"/>
      <c r="G30" s="72"/>
      <c r="H30" s="72"/>
      <c r="N30" s="52" t="s">
        <v>16</v>
      </c>
      <c r="O30" s="45" t="s">
        <v>24</v>
      </c>
      <c r="P30" s="53" t="s">
        <v>22</v>
      </c>
      <c r="Q30" s="53" t="s">
        <v>19</v>
      </c>
      <c r="R30" s="68" t="s">
        <v>20</v>
      </c>
      <c r="S30" s="68"/>
      <c r="T30" s="68"/>
      <c r="U30" s="68"/>
      <c r="V30" s="53" t="s">
        <v>23</v>
      </c>
      <c r="W30" s="53" t="s">
        <v>25</v>
      </c>
      <c r="X30" s="53" t="s">
        <v>26</v>
      </c>
      <c r="Y30" s="52" t="s">
        <v>27</v>
      </c>
      <c r="Z30" s="51" t="s">
        <v>21</v>
      </c>
      <c r="AA30" s="7"/>
    </row>
    <row r="31" spans="1:27" x14ac:dyDescent="0.35">
      <c r="B31" s="73"/>
      <c r="C31" s="73"/>
      <c r="D31" s="72"/>
      <c r="E31" s="72"/>
      <c r="F31" s="72"/>
      <c r="G31" s="72"/>
      <c r="H31" s="72"/>
      <c r="N31" s="8" t="s">
        <v>0</v>
      </c>
      <c r="O31" s="9">
        <v>12</v>
      </c>
      <c r="P31" s="10">
        <f t="shared" ref="P31:P40" si="0">DATE(($I$5)+O31,MONTH(1),DAY(1))</f>
        <v>40909</v>
      </c>
      <c r="Q31" s="11">
        <f t="shared" ref="Q31:Q39" si="1">IFERROR(DATEDIF(P31,P32,"D"),0)</f>
        <v>366</v>
      </c>
      <c r="R31" s="9">
        <f t="shared" ref="R31:R39" si="2">IFERROR(DATEDIF($I$6,P32,"D"),0)</f>
        <v>488</v>
      </c>
      <c r="S31" s="9">
        <f t="shared" ref="S31:S40" si="3">IFERROR(DATEDIF($I$6,P31,"D"),0)</f>
        <v>122</v>
      </c>
      <c r="T31" s="9">
        <f t="shared" ref="T31:T40" si="4">R31-S31</f>
        <v>366</v>
      </c>
      <c r="U31" s="9">
        <f t="shared" ref="U31:U40" si="5">IFERROR(DATEDIF($I$7,P31,"D"),0)</f>
        <v>0</v>
      </c>
      <c r="V31" s="9">
        <f t="shared" ref="V31:V40" si="6">IF((T31-U32)&lt;0,0,T31-U32)</f>
        <v>366</v>
      </c>
      <c r="W31" s="12">
        <f t="shared" ref="W31:W40" si="7">V31/Q31</f>
        <v>1</v>
      </c>
      <c r="X31" s="11">
        <f>W31*$E$13</f>
        <v>500</v>
      </c>
      <c r="Y31" s="11">
        <f>IF(AND($I$9="V",$I$10&lt;&gt;"V"),X31*VLOOKUP("IV",$C$6:$E$10,3),X31*VLOOKUP($I$9,$C$6:$E$10,3))</f>
        <v>0</v>
      </c>
      <c r="Z31" s="9" t="s">
        <v>13</v>
      </c>
      <c r="AA31" s="9"/>
    </row>
    <row r="32" spans="1:27" x14ac:dyDescent="0.35">
      <c r="B32" s="73"/>
      <c r="C32" s="73"/>
      <c r="D32" s="72"/>
      <c r="E32" s="72"/>
      <c r="F32" s="72"/>
      <c r="G32" s="72"/>
      <c r="H32" s="72"/>
      <c r="N32" s="8" t="s">
        <v>0</v>
      </c>
      <c r="O32" s="9">
        <v>13</v>
      </c>
      <c r="P32" s="10">
        <f t="shared" si="0"/>
        <v>41275</v>
      </c>
      <c r="Q32" s="11">
        <f t="shared" si="1"/>
        <v>365</v>
      </c>
      <c r="R32" s="9">
        <f t="shared" si="2"/>
        <v>853</v>
      </c>
      <c r="S32" s="9">
        <f t="shared" si="3"/>
        <v>488</v>
      </c>
      <c r="T32" s="9">
        <f t="shared" si="4"/>
        <v>365</v>
      </c>
      <c r="U32" s="9">
        <f t="shared" si="5"/>
        <v>0</v>
      </c>
      <c r="V32" s="9">
        <f t="shared" si="6"/>
        <v>365</v>
      </c>
      <c r="W32" s="12">
        <f t="shared" si="7"/>
        <v>1</v>
      </c>
      <c r="X32" s="11">
        <f>W32*$E$13</f>
        <v>500</v>
      </c>
      <c r="Y32" s="11">
        <f t="shared" ref="Y32:Y40" si="8">IF(AND($I$9="V",$I$10&lt;&gt;"V"),X32*VLOOKUP("IV",$C$6:$E$10,3),X32*VLOOKUP($I$9,$C$6:$E$10,3))</f>
        <v>0</v>
      </c>
      <c r="Z32" s="9" t="s">
        <v>13</v>
      </c>
      <c r="AA32" s="9"/>
    </row>
    <row r="33" spans="2:27" ht="15" customHeight="1" x14ac:dyDescent="0.35">
      <c r="B33" s="49"/>
      <c r="C33" s="50"/>
      <c r="E33" s="48"/>
      <c r="F33" s="48"/>
      <c r="N33" s="8" t="s">
        <v>0</v>
      </c>
      <c r="O33" s="9">
        <v>14</v>
      </c>
      <c r="P33" s="10">
        <f t="shared" si="0"/>
        <v>41640</v>
      </c>
      <c r="Q33" s="11">
        <f t="shared" si="1"/>
        <v>365</v>
      </c>
      <c r="R33" s="9">
        <f t="shared" si="2"/>
        <v>1218</v>
      </c>
      <c r="S33" s="9">
        <f t="shared" si="3"/>
        <v>853</v>
      </c>
      <c r="T33" s="9">
        <f t="shared" si="4"/>
        <v>365</v>
      </c>
      <c r="U33" s="9">
        <f t="shared" si="5"/>
        <v>0</v>
      </c>
      <c r="V33" s="9">
        <f t="shared" si="6"/>
        <v>365</v>
      </c>
      <c r="W33" s="12">
        <f t="shared" si="7"/>
        <v>1</v>
      </c>
      <c r="X33" s="11">
        <f>W33*$E$13</f>
        <v>500</v>
      </c>
      <c r="Y33" s="11">
        <f t="shared" si="8"/>
        <v>0</v>
      </c>
      <c r="Z33" s="9" t="s">
        <v>13</v>
      </c>
      <c r="AA33" s="9"/>
    </row>
    <row r="34" spans="2:27" ht="15" customHeight="1" x14ac:dyDescent="0.35">
      <c r="B34" s="73" t="s">
        <v>33</v>
      </c>
      <c r="C34" s="73"/>
      <c r="D34" s="72" t="s">
        <v>28</v>
      </c>
      <c r="E34" s="72"/>
      <c r="F34" s="72"/>
      <c r="G34" s="72"/>
      <c r="H34" s="72"/>
      <c r="N34" s="13" t="s">
        <v>1</v>
      </c>
      <c r="O34" s="14">
        <v>15</v>
      </c>
      <c r="P34" s="15">
        <f t="shared" si="0"/>
        <v>42005</v>
      </c>
      <c r="Q34" s="16">
        <f t="shared" si="1"/>
        <v>365</v>
      </c>
      <c r="R34" s="14">
        <f t="shared" si="2"/>
        <v>1583</v>
      </c>
      <c r="S34" s="14">
        <f t="shared" si="3"/>
        <v>1218</v>
      </c>
      <c r="T34" s="14">
        <f t="shared" si="4"/>
        <v>365</v>
      </c>
      <c r="U34" s="14">
        <f t="shared" si="5"/>
        <v>0</v>
      </c>
      <c r="V34" s="14">
        <f t="shared" si="6"/>
        <v>365</v>
      </c>
      <c r="W34" s="17">
        <f t="shared" si="7"/>
        <v>1</v>
      </c>
      <c r="X34" s="16">
        <f>W34*$E$14</f>
        <v>2000</v>
      </c>
      <c r="Y34" s="16">
        <f t="shared" si="8"/>
        <v>0</v>
      </c>
      <c r="Z34" s="14" t="s">
        <v>13</v>
      </c>
      <c r="AA34" s="14"/>
    </row>
    <row r="35" spans="2:27" x14ac:dyDescent="0.35">
      <c r="B35" s="73"/>
      <c r="C35" s="73"/>
      <c r="D35" s="72"/>
      <c r="E35" s="72"/>
      <c r="F35" s="72"/>
      <c r="G35" s="72"/>
      <c r="H35" s="72"/>
      <c r="N35" s="13" t="s">
        <v>1</v>
      </c>
      <c r="O35" s="14">
        <v>16</v>
      </c>
      <c r="P35" s="15">
        <f t="shared" si="0"/>
        <v>42370</v>
      </c>
      <c r="Q35" s="16">
        <f t="shared" si="1"/>
        <v>366</v>
      </c>
      <c r="R35" s="14">
        <f t="shared" si="2"/>
        <v>1949</v>
      </c>
      <c r="S35" s="14">
        <f t="shared" si="3"/>
        <v>1583</v>
      </c>
      <c r="T35" s="14">
        <f t="shared" si="4"/>
        <v>366</v>
      </c>
      <c r="U35" s="14">
        <f t="shared" si="5"/>
        <v>0</v>
      </c>
      <c r="V35" s="14">
        <f t="shared" si="6"/>
        <v>366</v>
      </c>
      <c r="W35" s="17">
        <f t="shared" si="7"/>
        <v>1</v>
      </c>
      <c r="X35" s="16">
        <f>W35*$E$14</f>
        <v>2000</v>
      </c>
      <c r="Y35" s="16">
        <f t="shared" si="8"/>
        <v>0</v>
      </c>
      <c r="Z35" s="14" t="s">
        <v>13</v>
      </c>
      <c r="AA35" s="14"/>
    </row>
    <row r="36" spans="2:27" x14ac:dyDescent="0.35">
      <c r="B36" s="73"/>
      <c r="C36" s="73"/>
      <c r="D36" s="72"/>
      <c r="E36" s="72"/>
      <c r="F36" s="72"/>
      <c r="G36" s="72"/>
      <c r="H36" s="72"/>
      <c r="N36" s="13" t="s">
        <v>1</v>
      </c>
      <c r="O36" s="14">
        <v>17</v>
      </c>
      <c r="P36" s="15">
        <f t="shared" si="0"/>
        <v>42736</v>
      </c>
      <c r="Q36" s="16">
        <f t="shared" si="1"/>
        <v>365</v>
      </c>
      <c r="R36" s="14">
        <f t="shared" si="2"/>
        <v>2314</v>
      </c>
      <c r="S36" s="14">
        <f t="shared" si="3"/>
        <v>1949</v>
      </c>
      <c r="T36" s="14">
        <f t="shared" si="4"/>
        <v>365</v>
      </c>
      <c r="U36" s="14">
        <f t="shared" si="5"/>
        <v>0</v>
      </c>
      <c r="V36" s="14">
        <f t="shared" si="6"/>
        <v>365</v>
      </c>
      <c r="W36" s="17">
        <f t="shared" si="7"/>
        <v>1</v>
      </c>
      <c r="X36" s="16">
        <f>W36*$E$14</f>
        <v>2000</v>
      </c>
      <c r="Y36" s="16">
        <f t="shared" si="8"/>
        <v>0</v>
      </c>
      <c r="Z36" s="14" t="s">
        <v>13</v>
      </c>
      <c r="AA36" s="14"/>
    </row>
    <row r="37" spans="2:27" ht="15" customHeight="1" x14ac:dyDescent="0.35">
      <c r="B37" s="49"/>
      <c r="C37" s="50"/>
      <c r="E37" s="48"/>
      <c r="F37" s="48"/>
      <c r="N37" s="13" t="s">
        <v>1</v>
      </c>
      <c r="O37" s="14">
        <v>18</v>
      </c>
      <c r="P37" s="15">
        <f t="shared" si="0"/>
        <v>43101</v>
      </c>
      <c r="Q37" s="16">
        <f t="shared" si="1"/>
        <v>365</v>
      </c>
      <c r="R37" s="14">
        <f t="shared" si="2"/>
        <v>2679</v>
      </c>
      <c r="S37" s="14">
        <f t="shared" si="3"/>
        <v>2314</v>
      </c>
      <c r="T37" s="14">
        <f t="shared" si="4"/>
        <v>365</v>
      </c>
      <c r="U37" s="14">
        <f t="shared" si="5"/>
        <v>0</v>
      </c>
      <c r="V37" s="14">
        <f t="shared" si="6"/>
        <v>365</v>
      </c>
      <c r="W37" s="17">
        <f t="shared" si="7"/>
        <v>1</v>
      </c>
      <c r="X37" s="16">
        <f>W37*$E$14</f>
        <v>2000</v>
      </c>
      <c r="Y37" s="16">
        <f t="shared" si="8"/>
        <v>0</v>
      </c>
      <c r="Z37" s="14" t="s">
        <v>13</v>
      </c>
      <c r="AA37" s="14"/>
    </row>
    <row r="38" spans="2:27" ht="15" customHeight="1" x14ac:dyDescent="0.35">
      <c r="B38" s="73" t="s">
        <v>34</v>
      </c>
      <c r="C38" s="73"/>
      <c r="D38" s="72" t="s">
        <v>35</v>
      </c>
      <c r="E38" s="72"/>
      <c r="F38" s="72"/>
      <c r="G38" s="72"/>
      <c r="H38" s="72"/>
      <c r="N38" s="18" t="s">
        <v>2</v>
      </c>
      <c r="O38" s="19">
        <v>19</v>
      </c>
      <c r="P38" s="20">
        <f t="shared" si="0"/>
        <v>43466</v>
      </c>
      <c r="Q38" s="21">
        <f t="shared" si="1"/>
        <v>365</v>
      </c>
      <c r="R38" s="19">
        <f t="shared" si="2"/>
        <v>3044</v>
      </c>
      <c r="S38" s="19">
        <f t="shared" si="3"/>
        <v>2679</v>
      </c>
      <c r="T38" s="19">
        <f t="shared" si="4"/>
        <v>365</v>
      </c>
      <c r="U38" s="19">
        <f t="shared" si="5"/>
        <v>0</v>
      </c>
      <c r="V38" s="19">
        <f t="shared" si="6"/>
        <v>365</v>
      </c>
      <c r="W38" s="22">
        <f t="shared" si="7"/>
        <v>1</v>
      </c>
      <c r="X38" s="21">
        <f>W38*$E$15</f>
        <v>3000</v>
      </c>
      <c r="Y38" s="21">
        <f t="shared" si="8"/>
        <v>0</v>
      </c>
      <c r="Z38" s="19" t="s">
        <v>13</v>
      </c>
      <c r="AA38" s="19"/>
    </row>
    <row r="39" spans="2:27" x14ac:dyDescent="0.35">
      <c r="B39" s="73"/>
      <c r="C39" s="73"/>
      <c r="D39" s="72"/>
      <c r="E39" s="72"/>
      <c r="F39" s="72"/>
      <c r="G39" s="72"/>
      <c r="H39" s="72"/>
      <c r="N39" s="18" t="s">
        <v>2</v>
      </c>
      <c r="O39" s="19">
        <v>20</v>
      </c>
      <c r="P39" s="20">
        <f t="shared" si="0"/>
        <v>43831</v>
      </c>
      <c r="Q39" s="21">
        <f t="shared" si="1"/>
        <v>366</v>
      </c>
      <c r="R39" s="19">
        <f t="shared" si="2"/>
        <v>3410</v>
      </c>
      <c r="S39" s="19">
        <f t="shared" si="3"/>
        <v>3044</v>
      </c>
      <c r="T39" s="19">
        <f t="shared" si="4"/>
        <v>366</v>
      </c>
      <c r="U39" s="19">
        <f t="shared" si="5"/>
        <v>0</v>
      </c>
      <c r="V39" s="19">
        <f t="shared" si="6"/>
        <v>366</v>
      </c>
      <c r="W39" s="22">
        <f t="shared" si="7"/>
        <v>1</v>
      </c>
      <c r="X39" s="21">
        <f>W39*$E$15</f>
        <v>3000</v>
      </c>
      <c r="Y39" s="21">
        <f t="shared" si="8"/>
        <v>0</v>
      </c>
      <c r="Z39" s="19" t="s">
        <v>13</v>
      </c>
      <c r="AA39" s="19"/>
    </row>
    <row r="40" spans="2:27" x14ac:dyDescent="0.35">
      <c r="B40" s="73"/>
      <c r="C40" s="73"/>
      <c r="D40" s="72"/>
      <c r="E40" s="72"/>
      <c r="F40" s="72"/>
      <c r="G40" s="72"/>
      <c r="H40" s="72"/>
      <c r="N40" s="18" t="s">
        <v>2</v>
      </c>
      <c r="O40" s="19">
        <v>21</v>
      </c>
      <c r="P40" s="20">
        <f t="shared" si="0"/>
        <v>44197</v>
      </c>
      <c r="Q40" s="21">
        <f>IFERROR(DATEDIF(P40,P42,"D"),0)</f>
        <v>365</v>
      </c>
      <c r="R40" s="19">
        <f>IFERROR(DATEDIF($I$6,P42,"D"),0)</f>
        <v>3775</v>
      </c>
      <c r="S40" s="19">
        <f t="shared" si="3"/>
        <v>3410</v>
      </c>
      <c r="T40" s="19">
        <f t="shared" si="4"/>
        <v>365</v>
      </c>
      <c r="U40" s="19">
        <f t="shared" si="5"/>
        <v>0</v>
      </c>
      <c r="V40" s="19">
        <f t="shared" si="6"/>
        <v>365</v>
      </c>
      <c r="W40" s="22">
        <f t="shared" si="7"/>
        <v>1</v>
      </c>
      <c r="X40" s="21">
        <f>W40*$E$15</f>
        <v>3000</v>
      </c>
      <c r="Y40" s="21">
        <f t="shared" si="8"/>
        <v>0</v>
      </c>
      <c r="Z40" s="19" t="s">
        <v>13</v>
      </c>
      <c r="AA40" s="19"/>
    </row>
    <row r="41" spans="2:27" hidden="1" x14ac:dyDescent="0.35">
      <c r="N41" s="18"/>
      <c r="O41" s="19"/>
      <c r="P41" s="20"/>
      <c r="Q41" s="21"/>
      <c r="R41" s="19"/>
      <c r="S41" s="19"/>
      <c r="T41" s="19"/>
      <c r="U41" s="19">
        <f>IFERROR(DATEDIF($I$7,P42,"D"),0)</f>
        <v>0</v>
      </c>
      <c r="V41" s="19"/>
      <c r="W41" s="21"/>
      <c r="X41" s="21"/>
      <c r="Y41" s="21"/>
      <c r="Z41" s="19"/>
      <c r="AA41" s="19"/>
    </row>
    <row r="42" spans="2:27" hidden="1" x14ac:dyDescent="0.35">
      <c r="N42" s="23" t="s">
        <v>18</v>
      </c>
      <c r="O42" s="23">
        <v>22</v>
      </c>
      <c r="P42" s="24">
        <f>DATE(($I$5)+O42,MONTH(1),DAY(1))</f>
        <v>44562</v>
      </c>
      <c r="Q42" s="25">
        <f>IFERROR(DATEDIF(P42,P43,"D"),0)</f>
        <v>365</v>
      </c>
      <c r="R42" s="23">
        <f>IFERROR(DATEDIF($I$6,P43,"D"),0)</f>
        <v>4140</v>
      </c>
      <c r="S42" s="23">
        <f>IFERROR(DATEDIF($I$6,P42,"D"),0)</f>
        <v>3775</v>
      </c>
      <c r="T42" s="23">
        <f>R42-S42</f>
        <v>365</v>
      </c>
      <c r="U42" s="23">
        <f>IFERROR(DATEDIF($I$8,P42,"D"),0)</f>
        <v>0</v>
      </c>
      <c r="V42" s="23">
        <f>IF((T42-U43)&lt;0,0,T42-U43)</f>
        <v>365</v>
      </c>
      <c r="W42" s="25">
        <f>V42/Q42</f>
        <v>1</v>
      </c>
      <c r="X42" s="25">
        <f>W42*$E$15</f>
        <v>3000</v>
      </c>
      <c r="Y42" s="25">
        <f>X42*VLOOKUP($I$9,$C$6:$E$10,3,FALSE)</f>
        <v>0</v>
      </c>
      <c r="Z42" s="25">
        <f>IFERROR(DATEDIF($I$8,P42,"D"),0)</f>
        <v>0</v>
      </c>
      <c r="AA42" s="23" t="b">
        <f>Z42&lt;=0</f>
        <v>1</v>
      </c>
    </row>
    <row r="43" spans="2:27" hidden="1" x14ac:dyDescent="0.35">
      <c r="N43" s="23" t="s">
        <v>18</v>
      </c>
      <c r="O43" s="23">
        <v>23</v>
      </c>
      <c r="P43" s="24">
        <f>DATE(($I$5)+O43,MONTH(1),DAY(1))</f>
        <v>44927</v>
      </c>
      <c r="Q43" s="25">
        <f>IFERROR(DATEDIF(P43,P44,"D"),0)</f>
        <v>365</v>
      </c>
      <c r="R43" s="23">
        <f>IFERROR(DATEDIF($I$6,P44,"D"),0)</f>
        <v>4505</v>
      </c>
      <c r="S43" s="23">
        <f>IFERROR(DATEDIF($I$6,P43,"D"),0)</f>
        <v>4140</v>
      </c>
      <c r="T43" s="23">
        <f>R43-S43</f>
        <v>365</v>
      </c>
      <c r="U43" s="23">
        <f>IFERROR(DATEDIF($I$8,P43,"D"),0)</f>
        <v>0</v>
      </c>
      <c r="V43" s="23">
        <f>IF((T43-U44)&lt;0,0,T43-U44)</f>
        <v>181</v>
      </c>
      <c r="W43" s="25">
        <f>V43/Q43</f>
        <v>0.49589041095890413</v>
      </c>
      <c r="X43" s="25">
        <f>W43*$E$15</f>
        <v>1487.6712328767123</v>
      </c>
      <c r="Y43" s="25">
        <f>X43*VLOOKUP($I$9,$C$6:$E$10,3,FALSE)</f>
        <v>0</v>
      </c>
      <c r="Z43" s="25">
        <f>IFERROR(DATEDIF($I$8,P43,"D"),0)</f>
        <v>0</v>
      </c>
      <c r="AA43" s="23" t="b">
        <f t="shared" ref="AA43:AA44" si="9">Z43&lt;=0</f>
        <v>1</v>
      </c>
    </row>
    <row r="44" spans="2:27" hidden="1" x14ac:dyDescent="0.35">
      <c r="N44" s="23" t="s">
        <v>18</v>
      </c>
      <c r="O44" s="23">
        <v>24</v>
      </c>
      <c r="P44" s="24">
        <f>DATE(($I$5)+O44,MONTH(1),DAY(1))</f>
        <v>45292</v>
      </c>
      <c r="Q44" s="25">
        <f>IFERROR(DATEDIF(P44,P45,"D"),0)</f>
        <v>366</v>
      </c>
      <c r="R44" s="23">
        <f>IFERROR(DATEDIF($I$6,P45,"D"),0)</f>
        <v>4871</v>
      </c>
      <c r="S44" s="23"/>
      <c r="T44" s="23"/>
      <c r="U44" s="23">
        <f>IFERROR(DATEDIF($I$8,P44,"D"),0)</f>
        <v>184</v>
      </c>
      <c r="V44" s="23">
        <f>IF((T44-U45)&lt;0,0,T44-U45)</f>
        <v>0</v>
      </c>
      <c r="W44" s="25">
        <f>V44/Q44</f>
        <v>0</v>
      </c>
      <c r="X44" s="25">
        <f>W44*$E$15</f>
        <v>0</v>
      </c>
      <c r="Y44" s="25">
        <f>X44*VLOOKUP($I$9,$C$6:$E$10,3,FALSE)</f>
        <v>0</v>
      </c>
      <c r="Z44" s="25">
        <f>IFERROR(DATEDIF($I$8,P44,"D"),0)</f>
        <v>184</v>
      </c>
      <c r="AA44" s="23" t="b">
        <f t="shared" si="9"/>
        <v>0</v>
      </c>
    </row>
    <row r="45" spans="2:27" hidden="1" x14ac:dyDescent="0.35">
      <c r="N45" s="3"/>
      <c r="O45" s="26">
        <v>25</v>
      </c>
      <c r="P45" s="27">
        <f>DATE(($I$5)+O45,MONTH(1),DAY(1))</f>
        <v>45658</v>
      </c>
      <c r="Q45" s="28"/>
      <c r="R45" s="3"/>
      <c r="S45" s="3"/>
      <c r="T45" s="3"/>
      <c r="U45" s="3"/>
      <c r="V45" s="3"/>
      <c r="W45" s="29"/>
      <c r="X45" s="25">
        <f>ROUND(SUM(X31:X40),2)</f>
        <v>18500</v>
      </c>
      <c r="Y45" s="25">
        <f>ROUND(SUM(Y31:Y40),2)</f>
        <v>0</v>
      </c>
      <c r="Z45" s="25">
        <f>ROUND(IF(AND(AA42,AA43,AA44),Y45*(1-E20),IF(AND(AA42,AA43),Y45*(1-E19),IF(AA42,Y45*(1-E18),Y45))),2)</f>
        <v>0</v>
      </c>
      <c r="AA45" s="3"/>
    </row>
    <row r="46" spans="2:27" hidden="1" x14ac:dyDescent="0.35">
      <c r="Q46"/>
      <c r="R46"/>
      <c r="S46"/>
      <c r="V46" s="4"/>
      <c r="W46" s="4"/>
      <c r="X46" s="4"/>
    </row>
    <row r="47" spans="2:27" x14ac:dyDescent="0.35">
      <c r="Q47"/>
      <c r="R47"/>
      <c r="S47"/>
      <c r="V47" s="4"/>
      <c r="W47" s="4"/>
      <c r="X47" s="4"/>
      <c r="Y47" s="54">
        <f>SUM(Y31:Y40)</f>
        <v>0</v>
      </c>
    </row>
    <row r="48" spans="2:27" x14ac:dyDescent="0.35">
      <c r="Q48"/>
      <c r="R48"/>
      <c r="S48"/>
      <c r="V48" s="4"/>
      <c r="W48" s="4"/>
      <c r="X48" s="4"/>
    </row>
    <row r="53" spans="17:19" hidden="1" x14ac:dyDescent="0.35">
      <c r="Q53"/>
      <c r="R53"/>
      <c r="S53"/>
    </row>
    <row r="54" spans="17:19" hidden="1" x14ac:dyDescent="0.35">
      <c r="Q54"/>
      <c r="R54"/>
      <c r="S54"/>
    </row>
    <row r="55" spans="17:19" hidden="1" x14ac:dyDescent="0.35">
      <c r="Q55"/>
      <c r="R55"/>
      <c r="S55"/>
    </row>
    <row r="56" spans="17:19" hidden="1" x14ac:dyDescent="0.35">
      <c r="Q56"/>
      <c r="R56"/>
      <c r="S56"/>
    </row>
    <row r="57" spans="17:19" hidden="1" x14ac:dyDescent="0.35">
      <c r="Q57"/>
      <c r="R57"/>
      <c r="S57"/>
    </row>
    <row r="58" spans="17:19" hidden="1" x14ac:dyDescent="0.35">
      <c r="Q58"/>
      <c r="R58"/>
      <c r="S58"/>
    </row>
    <row r="59" spans="17:19" hidden="1" x14ac:dyDescent="0.35">
      <c r="Q59"/>
      <c r="R59"/>
      <c r="S59"/>
    </row>
    <row r="60" spans="17:19" hidden="1" x14ac:dyDescent="0.35">
      <c r="Q60"/>
      <c r="R60"/>
      <c r="S60"/>
    </row>
    <row r="61" spans="17:19" hidden="1" x14ac:dyDescent="0.35">
      <c r="Q61"/>
      <c r="R61"/>
      <c r="S61"/>
    </row>
    <row r="62" spans="17:19" hidden="1" x14ac:dyDescent="0.35">
      <c r="Q62"/>
      <c r="R62"/>
      <c r="S62"/>
    </row>
    <row r="63" spans="17:19" hidden="1" x14ac:dyDescent="0.35">
      <c r="Q63"/>
      <c r="R63"/>
      <c r="S63"/>
    </row>
    <row r="64" spans="17:19" hidden="1" x14ac:dyDescent="0.35">
      <c r="Q64"/>
      <c r="R64"/>
      <c r="S64"/>
    </row>
    <row r="65" spans="17:19" hidden="1" x14ac:dyDescent="0.35">
      <c r="Q65"/>
      <c r="R65"/>
      <c r="S65"/>
    </row>
    <row r="66" spans="17:19" hidden="1" x14ac:dyDescent="0.35">
      <c r="Q66"/>
      <c r="R66"/>
      <c r="S66"/>
    </row>
    <row r="67" spans="17:19" hidden="1" x14ac:dyDescent="0.35">
      <c r="Q67"/>
      <c r="R67"/>
      <c r="S67"/>
    </row>
    <row r="68" spans="17:19" hidden="1" x14ac:dyDescent="0.35">
      <c r="Q68"/>
      <c r="R68"/>
      <c r="S68"/>
    </row>
    <row r="69" spans="17:19" hidden="1" x14ac:dyDescent="0.35">
      <c r="Q69"/>
      <c r="R69"/>
      <c r="S69"/>
    </row>
    <row r="70" spans="17:19" hidden="1" x14ac:dyDescent="0.35">
      <c r="Q70"/>
      <c r="R70"/>
      <c r="S70"/>
    </row>
    <row r="71" spans="17:19" hidden="1" x14ac:dyDescent="0.35">
      <c r="Q71"/>
      <c r="R71"/>
      <c r="S71"/>
    </row>
    <row r="72" spans="17:19" x14ac:dyDescent="0.35"/>
    <row r="73" spans="17:19" x14ac:dyDescent="0.35"/>
    <row r="74" spans="17:19" x14ac:dyDescent="0.35"/>
  </sheetData>
  <sheetProtection algorithmName="SHA-512" hashValue="V4FHZaFW73xZTSmePr1nVMcCebNu3BEV7kNyDYY3211GCC8JcEZUXcxp5b08gMnpI8jUbiEQ/jqJ5HZa2mf52w==" saltValue="2H1+l51FWIJb+BnVBeNkcA==" spinCount="100000" sheet="1" objects="1" scenarios="1" selectLockedCells="1"/>
  <mergeCells count="23">
    <mergeCell ref="B22:E22"/>
    <mergeCell ref="B28:H28"/>
    <mergeCell ref="D30:H32"/>
    <mergeCell ref="D34:H36"/>
    <mergeCell ref="D38:H40"/>
    <mergeCell ref="B30:C32"/>
    <mergeCell ref="B34:C36"/>
    <mergeCell ref="B38:C40"/>
    <mergeCell ref="B24:E24"/>
    <mergeCell ref="B25:E25"/>
    <mergeCell ref="B26:E26"/>
    <mergeCell ref="L7:L8"/>
    <mergeCell ref="M7:M8"/>
    <mergeCell ref="N28:Y28"/>
    <mergeCell ref="R30:U30"/>
    <mergeCell ref="L9:L11"/>
    <mergeCell ref="M9:M11"/>
    <mergeCell ref="A1:J1"/>
    <mergeCell ref="H3:I3"/>
    <mergeCell ref="B3:E3"/>
    <mergeCell ref="L3:M3"/>
    <mergeCell ref="L5:L6"/>
    <mergeCell ref="M5:M6"/>
  </mergeCells>
  <dataValidations count="5">
    <dataValidation type="list" allowBlank="1" showInputMessage="1" showErrorMessage="1" sqref="I9:I10" xr:uid="{00000000-0002-0000-0000-000000000000}">
      <formula1>$C$6:$C$10</formula1>
    </dataValidation>
    <dataValidation type="date" showErrorMessage="1" error="Data rozpoczęcia szkolenia nie może być wcześniejsza niż data urodzenia oraz późniejsza niż data zakończenia szkolenia." prompt="Data rozpoczęcia szkolenia nie może być wcześniejsza niż data urodzenia oraz późniejsza niż data zakończenia szkolenia." sqref="I6" xr:uid="{00000000-0002-0000-0000-000001000000}">
      <formula1>DATE((I5),MONTH(1),DAY(1))</formula1>
      <formula2>I7</formula2>
    </dataValidation>
    <dataValidation type="date" allowBlank="1" showInputMessage="1" showErrorMessage="1" error="Data zakończenia szkolenia nie może być wcześniejsza niż data rozpoczecia szkolenia oraz późniejsza niż data rejestracji w nowym klubie." sqref="I7" xr:uid="{00000000-0002-0000-0000-000002000000}">
      <formula1>I6</formula1>
      <formula2>I8</formula2>
    </dataValidation>
    <dataValidation type="date" operator="greaterThanOrEqual" allowBlank="1" showInputMessage="1" showErrorMessage="1" error="Data rejestacji w nowym klubie nie może być wcześniejsza niż data zakończenia szkolenia._x000a_" sqref="I8" xr:uid="{00000000-0002-0000-0000-000003000000}">
      <formula1>I7</formula1>
    </dataValidation>
    <dataValidation type="whole" operator="lessThan" allowBlank="1" showInputMessage="1" showErrorMessage="1" error="Rok urodzenia musi być mniejszy niż rok rozpoczecia szkolenia." sqref="I5" xr:uid="{00000000-0002-0000-0000-000004000000}">
      <formula1>YEAR(I6)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Deloitte</dc:creator>
  <cp:lastModifiedBy>Agnieszka Syczewska</cp:lastModifiedBy>
  <dcterms:created xsi:type="dcterms:W3CDTF">2017-03-08T12:35:48Z</dcterms:created>
  <dcterms:modified xsi:type="dcterms:W3CDTF">2023-09-05T10:55:46Z</dcterms:modified>
</cp:coreProperties>
</file>